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dora Rentabilidad" sheetId="1" state="visible" r:id="rId1"/>
    <sheet xmlns:r="http://schemas.openxmlformats.org/officeDocument/2006/relationships" name="Datos Inversión" sheetId="2" state="visible" r:id="rId2"/>
    <sheet xmlns:r="http://schemas.openxmlformats.org/officeDocument/2006/relationships" name="Análisis Temporal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0.00&quot;%&quot;"/>
    <numFmt numFmtId="166" formatCode="#,##0 €"/>
  </numFmts>
  <fonts count="16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666666"/>
      <sz val="10"/>
    </font>
    <font>
      <name val="Calibri"/>
      <b val="1"/>
      <color rgb="00FFFFFF"/>
      <sz val="14"/>
    </font>
    <font>
      <name val="Calibri"/>
      <b val="1"/>
      <sz val="11"/>
    </font>
    <font>
      <name val="Calibri"/>
      <sz val="11"/>
    </font>
    <font>
      <name val="Calibri"/>
      <b val="1"/>
      <color rgb="0010B981"/>
      <sz val="12"/>
    </font>
    <font>
      <name val="Calibri"/>
      <b val="1"/>
      <color rgb="001E3A8A"/>
      <sz val="11"/>
    </font>
    <font>
      <name val="Calibri"/>
      <b val="1"/>
      <color rgb="00F59E0B"/>
      <sz val="12"/>
    </font>
    <font>
      <name val="Calibri"/>
      <color rgb="00DC2626"/>
      <sz val="11"/>
    </font>
    <font>
      <name val="Calibri"/>
      <b val="1"/>
      <color rgb="00FFFFFF"/>
      <sz val="16"/>
    </font>
    <font>
      <name val="Calibri"/>
      <b val="1"/>
      <color rgb="00FFFFFF"/>
      <sz val="11"/>
    </font>
    <font>
      <name val="Calibri"/>
      <b val="1"/>
      <color rgb="001E3A8A"/>
      <sz val="14"/>
    </font>
    <font>
      <name val="Calibri"/>
      <b val="1"/>
      <color rgb="001E3A8A"/>
      <sz val="12"/>
    </font>
    <font>
      <name val="Calibri"/>
      <i val="1"/>
      <sz val="11"/>
    </font>
    <font>
      <name val="Calibri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FEF3C7"/>
        <bgColor rgb="00FEF3C7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left" vertical="center" wrapText="1"/>
    </xf>
    <xf numFmtId="4" fontId="5" fillId="5" borderId="2" applyAlignment="1" pivotButton="0" quotePrefix="0" xfId="0">
      <alignment horizontal="right" vertical="center"/>
    </xf>
    <xf numFmtId="0" fontId="4" fillId="0" borderId="2" applyAlignment="1" pivotButton="0" quotePrefix="0" xfId="0">
      <alignment horizontal="left" vertical="center" wrapText="1"/>
    </xf>
    <xf numFmtId="165" fontId="5" fillId="0" borderId="2" applyAlignment="1" pivotButton="0" quotePrefix="0" xfId="0">
      <alignment horizontal="right" vertical="center"/>
    </xf>
    <xf numFmtId="164" fontId="5" fillId="0" borderId="2" applyAlignment="1" pivotButton="0" quotePrefix="0" xfId="0">
      <alignment horizontal="right" vertical="center"/>
    </xf>
    <xf numFmtId="2" fontId="5" fillId="0" borderId="2" applyAlignment="1" pivotButton="0" quotePrefix="0" xfId="0">
      <alignment horizontal="right" vertical="center"/>
    </xf>
    <xf numFmtId="0" fontId="3" fillId="7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164" fontId="6" fillId="0" borderId="2" applyAlignment="1" pivotButton="0" quotePrefix="0" xfId="0">
      <alignment horizontal="right" vertical="center"/>
    </xf>
    <xf numFmtId="165" fontId="9" fillId="0" borderId="2" applyAlignment="1" pivotButton="0" quotePrefix="0" xfId="0">
      <alignment horizontal="right" vertical="center"/>
    </xf>
    <xf numFmtId="164" fontId="7" fillId="0" borderId="2" applyAlignment="1" pivotButton="0" quotePrefix="0" xfId="0">
      <alignment horizontal="right" vertical="center"/>
    </xf>
    <xf numFmtId="165" fontId="8" fillId="0" borderId="2" applyAlignment="1" pivotButton="0" quotePrefix="0" xfId="0">
      <alignment horizontal="right" vertical="center"/>
    </xf>
    <xf numFmtId="164" fontId="9" fillId="0" borderId="2" applyAlignment="1" pivotButton="0" quotePrefix="0" xfId="0">
      <alignment horizontal="right" vertical="center"/>
    </xf>
    <xf numFmtId="0" fontId="10" fillId="2" borderId="0" applyAlignment="1" pivotButton="0" quotePrefix="0" xfId="0">
      <alignment horizontal="center" vertical="center" wrapText="1"/>
    </xf>
    <xf numFmtId="0" fontId="11" fillId="3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right" vertical="center"/>
    </xf>
    <xf numFmtId="164" fontId="0" fillId="0" borderId="2" applyAlignment="1" pivotButton="0" quotePrefix="0" xfId="0">
      <alignment horizontal="right" vertical="center"/>
    </xf>
    <xf numFmtId="0" fontId="0" fillId="4" borderId="2" applyAlignment="1" pivotButton="0" quotePrefix="0" xfId="0">
      <alignment horizontal="right" vertical="center"/>
    </xf>
    <xf numFmtId="164" fontId="0" fillId="4" borderId="2" applyAlignment="1" pivotButton="0" quotePrefix="0" xfId="0">
      <alignment horizontal="right" vertical="center"/>
    </xf>
    <xf numFmtId="165" fontId="0" fillId="0" borderId="2" applyAlignment="1" pivotButton="0" quotePrefix="0" xfId="0">
      <alignment horizontal="right" vertical="center"/>
    </xf>
    <xf numFmtId="165" fontId="0" fillId="4" borderId="2" applyAlignment="1" pivotButton="0" quotePrefix="0" xfId="0">
      <alignment horizontal="right" vertical="center"/>
    </xf>
    <xf numFmtId="0" fontId="4" fillId="4" borderId="2" applyAlignment="1" pivotButton="0" quotePrefix="0" xfId="0">
      <alignment horizontal="center" vertical="center" wrapText="1"/>
    </xf>
    <xf numFmtId="166" fontId="0" fillId="0" borderId="2" applyAlignment="1" pivotButton="0" quotePrefix="0" xfId="0">
      <alignment horizontal="right" vertical="center"/>
    </xf>
    <xf numFmtId="166" fontId="0" fillId="4" borderId="2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13" fillId="4" borderId="0" applyAlignment="1" pivotButton="0" quotePrefix="0" xfId="0">
      <alignment horizontal="left" vertical="center" wrapText="1"/>
    </xf>
    <xf numFmtId="0" fontId="3" fillId="7" borderId="0" applyAlignment="1" pivotButton="0" quotePrefix="0" xfId="0">
      <alignment horizontal="center" vertical="center" wrapText="1"/>
    </xf>
    <xf numFmtId="0" fontId="3" fillId="6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del Capital</a:t>
            </a:r>
          </a:p>
        </rich>
      </tx>
    </title>
    <plotArea>
      <lineChart>
        <grouping val="standard"/>
        <ser>
          <idx val="0"/>
          <order val="0"/>
          <tx>
            <strRef>
              <f>'Datos Inversión'!F3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'Datos Inversión'!$A$4:$A$28</f>
            </numRef>
          </cat>
          <val>
            <numRef>
              <f>'Datos Inversión'!$F$4:$F$28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Año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Desglose Anual (Primeros 10 años)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'Datos Inversión'!B3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'Datos Inversión'!$A$4:$A$13</f>
            </numRef>
          </cat>
          <val>
            <numRef>
              <f>'Datos Inversión'!$B$4:$B$13</f>
            </numRef>
          </val>
        </ser>
        <ser>
          <idx val="1"/>
          <order val="1"/>
          <tx>
            <strRef>
              <f>'Datos Inversión'!C3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'Datos Inversión'!$A$4:$A$13</f>
            </numRef>
          </cat>
          <val>
            <numRef>
              <f>'Datos Inversión'!$C$4:$C$13</f>
            </numRef>
          </val>
        </ser>
        <ser>
          <idx val="2"/>
          <order val="2"/>
          <tx>
            <strRef>
              <f>'Datos Inversión'!D3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'Datos Inversión'!$A$4:$A$13</f>
            </numRef>
          </cat>
          <val>
            <numRef>
              <f>'Datos Inversión'!$D$4:$D$13</f>
            </numRef>
          </val>
        </ser>
        <ser>
          <idx val="3"/>
          <order val="3"/>
          <tx>
            <strRef>
              <f>'Datos Inversión'!E3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'Datos Inversión'!$A$4:$A$13</f>
            </numRef>
          </cat>
          <val>
            <numRef>
              <f>'Datos Inversión'!$E$4:$E$13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Año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Capital Final según Período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'Análisis Temporal'!B4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'Análisis Temporal'!$A$5:$A$11</f>
            </numRef>
          </cat>
          <val>
            <numRef>
              <f>'Análisis Temporal'!$B$5:$B$11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Período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Capital Final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31</row>
      <rowOff>0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31</row>
      <rowOff>0</rowOff>
    </from>
    <ext cx="86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7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3" customWidth="1" min="3" max="3"/>
    <col width="3" customWidth="1" min="4" max="4"/>
    <col width="3" customWidth="1" min="5" max="5"/>
    <col width="30" customWidth="1" min="6" max="6"/>
    <col width="18" customWidth="1" min="7" max="7"/>
    <col width="3" customWidth="1" min="8" max="8"/>
  </cols>
  <sheetData>
    <row r="1" ht="30" customHeight="1">
      <c r="A1" s="1" t="inlineStr">
        <is>
          <t>CALCULADORA DE RENTABILIDAD DE INVERSIÓN</t>
        </is>
      </c>
    </row>
    <row r="2" ht="20" customHeight="1">
      <c r="A2" s="2" t="inlineStr">
        <is>
          <t>Análisis Financiero Profesional - Generado el 05/02/2026</t>
        </is>
      </c>
    </row>
    <row r="4" ht="25" customHeight="1">
      <c r="A4" s="3" t="inlineStr">
        <is>
          <t>DATOS DE LA INVERSIÓN</t>
        </is>
      </c>
      <c r="F4" s="3" t="inlineStr">
        <is>
          <t>RATIOS FINANCIEROS</t>
        </is>
      </c>
    </row>
    <row r="5">
      <c r="A5" s="4" t="inlineStr">
        <is>
          <t>Inversión Inicial (€)</t>
        </is>
      </c>
      <c r="B5" s="5" t="n">
        <v>10000</v>
      </c>
      <c r="F5" s="6" t="inlineStr">
        <is>
          <t>TIR (%)</t>
        </is>
      </c>
      <c r="G5" s="7">
        <f>B6-B10</f>
        <v/>
      </c>
    </row>
    <row r="6">
      <c r="A6" s="4" t="inlineStr">
        <is>
          <t>Rentabilidad Anual (%)</t>
        </is>
      </c>
      <c r="B6" s="5" t="n">
        <v>8</v>
      </c>
      <c r="F6" s="6" t="inlineStr">
        <is>
          <t>VAN (€)</t>
        </is>
      </c>
      <c r="G6" s="8">
        <f>B15</f>
        <v/>
      </c>
    </row>
    <row r="7">
      <c r="A7" s="4" t="inlineStr">
        <is>
          <t>Período (años)</t>
        </is>
      </c>
      <c r="B7" s="5" t="n">
        <v>5</v>
      </c>
      <c r="F7" s="6" t="inlineStr">
        <is>
          <t>Período de Recuperación (años)</t>
        </is>
      </c>
      <c r="G7" s="9">
        <f>B5/(B13-B14)*B7</f>
        <v/>
      </c>
    </row>
    <row r="8">
      <c r="A8" s="4" t="inlineStr">
        <is>
          <t>Aportaciones Anuales (€)</t>
        </is>
      </c>
      <c r="B8" s="5" t="n">
        <v>1200</v>
      </c>
      <c r="F8" s="6" t="inlineStr">
        <is>
          <t>ROI (%)</t>
        </is>
      </c>
      <c r="G8" s="7">
        <f>(B13/B14-1)*100</f>
        <v/>
      </c>
    </row>
    <row r="9">
      <c r="A9" s="4" t="inlineStr">
        <is>
          <t>Inflación Anual (%)</t>
        </is>
      </c>
      <c r="B9" s="5" t="n">
        <v>2</v>
      </c>
    </row>
    <row r="10">
      <c r="A10" s="4" t="inlineStr">
        <is>
          <t>Comisiones Anuales (%)</t>
        </is>
      </c>
      <c r="B10" s="5" t="n">
        <v>1.5</v>
      </c>
      <c r="F10" s="10" t="inlineStr">
        <is>
          <t>INDICADORES DE RIESGO</t>
        </is>
      </c>
    </row>
    <row r="11">
      <c r="F11" s="6" t="inlineStr">
        <is>
          <t>Volatilidad Estimada (%)</t>
        </is>
      </c>
      <c r="G11" s="7">
        <f>B6*1.5</f>
        <v/>
      </c>
    </row>
    <row r="12" ht="25" customHeight="1">
      <c r="A12" s="11" t="inlineStr">
        <is>
          <t>RESULTADOS PRINCIPALES</t>
        </is>
      </c>
      <c r="F12" s="6" t="inlineStr">
        <is>
          <t>Ratio Sharpe</t>
        </is>
      </c>
      <c r="G12" s="9">
        <f>(B6-2)/G11</f>
        <v/>
      </c>
    </row>
    <row r="13">
      <c r="A13" s="6" t="inlineStr">
        <is>
          <t>Capital Final (€)</t>
        </is>
      </c>
      <c r="B13" s="12">
        <f>B5*POWER(1+B6/100-B10/100,B7)+B8*((POWER(1+B6/100-B10/100,B7)-1)/(B6/100-B10/100))</f>
        <v/>
      </c>
      <c r="F13" s="6" t="inlineStr">
        <is>
          <t>Drawdown Máximo (%)</t>
        </is>
      </c>
      <c r="G13" s="13">
        <f>-G11*0.8</f>
        <v/>
      </c>
    </row>
    <row r="14">
      <c r="A14" s="6" t="inlineStr">
        <is>
          <t>Total Invertido (€)</t>
        </is>
      </c>
      <c r="B14" s="8">
        <f>B5+B8*B7</f>
        <v/>
      </c>
    </row>
    <row r="15">
      <c r="A15" s="6" t="inlineStr">
        <is>
          <t>Beneficio Bruto (€)</t>
        </is>
      </c>
      <c r="B15" s="14">
        <f>B13-B14</f>
        <v/>
      </c>
    </row>
    <row r="16">
      <c r="A16" s="6" t="inlineStr">
        <is>
          <t>Rentabilidad Total (%)</t>
        </is>
      </c>
      <c r="B16" s="15">
        <f>(B15/B14)*100</f>
        <v/>
      </c>
    </row>
    <row r="17">
      <c r="A17" s="6" t="inlineStr">
        <is>
          <t>Rentabilidad Anual Media (%)</t>
        </is>
      </c>
      <c r="B17" s="7">
        <f>POWER(B13/B5,1/B7)-1</f>
        <v/>
      </c>
    </row>
    <row r="19" ht="25" customHeight="1">
      <c r="A19" s="10" t="inlineStr">
        <is>
          <t>ANÁLISIS AJUSTADO POR INFLACIÓN</t>
        </is>
      </c>
    </row>
    <row r="20">
      <c r="A20" s="6" t="inlineStr">
        <is>
          <t>Capital Final Real (€)</t>
        </is>
      </c>
      <c r="B20" s="8">
        <f>B13/POWER(1+B9/100,B7)</f>
        <v/>
      </c>
    </row>
    <row r="21">
      <c r="A21" s="6" t="inlineStr">
        <is>
          <t>Beneficio Real (€)</t>
        </is>
      </c>
      <c r="B21" s="8">
        <f>B20-B14</f>
        <v/>
      </c>
    </row>
    <row r="22">
      <c r="A22" s="6" t="inlineStr">
        <is>
          <t>Rentabilidad Real (%)</t>
        </is>
      </c>
      <c r="B22" s="7">
        <f>(B21/B14)*100</f>
        <v/>
      </c>
    </row>
    <row r="23">
      <c r="A23" s="6" t="inlineStr">
        <is>
          <t>Pérdida por Inflación (€)</t>
        </is>
      </c>
      <c r="B23" s="16">
        <f>B13-B20</f>
        <v/>
      </c>
    </row>
  </sheetData>
  <mergeCells count="7">
    <mergeCell ref="A1:H1"/>
    <mergeCell ref="A2:H2"/>
    <mergeCell ref="A4:D4"/>
    <mergeCell ref="A12:D12"/>
    <mergeCell ref="A19:D19"/>
    <mergeCell ref="F4:H4"/>
    <mergeCell ref="F10:H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8"/>
  <sheetViews>
    <sheetView workbookViewId="0">
      <selection activeCell="A1" sqref="A1"/>
    </sheetView>
  </sheetViews>
  <sheetFormatPr baseColWidth="8" defaultRowHeight="15"/>
  <cols>
    <col width="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 ht="30" customHeight="1">
      <c r="A1" s="17" t="inlineStr">
        <is>
          <t>PROYECCIÓN DETALLADA DE LA INVERSIÓN</t>
        </is>
      </c>
    </row>
    <row r="3">
      <c r="A3" s="18" t="inlineStr">
        <is>
          <t>Año</t>
        </is>
      </c>
      <c r="B3" s="18" t="inlineStr">
        <is>
          <t>Aportación Anual</t>
        </is>
      </c>
      <c r="C3" s="18" t="inlineStr">
        <is>
          <t>Capital Inicial</t>
        </is>
      </c>
      <c r="D3" s="18" t="inlineStr">
        <is>
          <t>Rendimiento</t>
        </is>
      </c>
      <c r="E3" s="18" t="inlineStr">
        <is>
          <t>Comisiones</t>
        </is>
      </c>
      <c r="F3" s="18" t="inlineStr">
        <is>
          <t>Capital Final</t>
        </is>
      </c>
      <c r="G3" s="18" t="inlineStr">
        <is>
          <t>Acumulado</t>
        </is>
      </c>
    </row>
    <row r="4">
      <c r="A4" s="19" t="n">
        <v>1</v>
      </c>
      <c r="B4" s="20">
        <f>Calculadora!B5</f>
        <v/>
      </c>
      <c r="C4" s="20" t="n">
        <v>0</v>
      </c>
      <c r="D4" s="20">
        <f>(B4+C4)*Calculadora!$B$6/100</f>
        <v/>
      </c>
      <c r="E4" s="20">
        <f>(B4+C4)*Calculadora!$B$10/100</f>
        <v/>
      </c>
      <c r="F4" s="20">
        <f>B4+C4+D4-E4</f>
        <v/>
      </c>
      <c r="G4" s="20">
        <f>F4</f>
        <v/>
      </c>
    </row>
    <row r="5">
      <c r="A5" s="21" t="n">
        <v>2</v>
      </c>
      <c r="B5" s="22">
        <f>Calculadora!B8</f>
        <v/>
      </c>
      <c r="C5" s="22">
        <f>F4</f>
        <v/>
      </c>
      <c r="D5" s="22">
        <f>(B5+C5)*Calculadora!$B$6/100</f>
        <v/>
      </c>
      <c r="E5" s="22">
        <f>(B5+C5)*Calculadora!$B$10/100</f>
        <v/>
      </c>
      <c r="F5" s="22">
        <f>B5+C5+D5-E5</f>
        <v/>
      </c>
      <c r="G5" s="22">
        <f>F5</f>
        <v/>
      </c>
    </row>
    <row r="6">
      <c r="A6" s="19" t="n">
        <v>3</v>
      </c>
      <c r="B6" s="20">
        <f>Calculadora!B8</f>
        <v/>
      </c>
      <c r="C6" s="20">
        <f>F5</f>
        <v/>
      </c>
      <c r="D6" s="20">
        <f>(B6+C6)*Calculadora!$B$6/100</f>
        <v/>
      </c>
      <c r="E6" s="20">
        <f>(B6+C6)*Calculadora!$B$10/100</f>
        <v/>
      </c>
      <c r="F6" s="20">
        <f>B6+C6+D6-E6</f>
        <v/>
      </c>
      <c r="G6" s="20">
        <f>F6</f>
        <v/>
      </c>
    </row>
    <row r="7">
      <c r="A7" s="21" t="n">
        <v>4</v>
      </c>
      <c r="B7" s="22">
        <f>Calculadora!B8</f>
        <v/>
      </c>
      <c r="C7" s="22">
        <f>F6</f>
        <v/>
      </c>
      <c r="D7" s="22">
        <f>(B7+C7)*Calculadora!$B$6/100</f>
        <v/>
      </c>
      <c r="E7" s="22">
        <f>(B7+C7)*Calculadora!$B$10/100</f>
        <v/>
      </c>
      <c r="F7" s="22">
        <f>B7+C7+D7-E7</f>
        <v/>
      </c>
      <c r="G7" s="22">
        <f>F7</f>
        <v/>
      </c>
    </row>
    <row r="8">
      <c r="A8" s="19" t="n">
        <v>5</v>
      </c>
      <c r="B8" s="20">
        <f>Calculadora!B8</f>
        <v/>
      </c>
      <c r="C8" s="20">
        <f>F7</f>
        <v/>
      </c>
      <c r="D8" s="20">
        <f>(B8+C8)*Calculadora!$B$6/100</f>
        <v/>
      </c>
      <c r="E8" s="20">
        <f>(B8+C8)*Calculadora!$B$10/100</f>
        <v/>
      </c>
      <c r="F8" s="20">
        <f>B8+C8+D8-E8</f>
        <v/>
      </c>
      <c r="G8" s="20">
        <f>F8</f>
        <v/>
      </c>
    </row>
    <row r="9">
      <c r="A9" s="21" t="n">
        <v>6</v>
      </c>
      <c r="B9" s="22">
        <f>Calculadora!B8</f>
        <v/>
      </c>
      <c r="C9" s="22">
        <f>F8</f>
        <v/>
      </c>
      <c r="D9" s="22">
        <f>(B9+C9)*Calculadora!$B$6/100</f>
        <v/>
      </c>
      <c r="E9" s="22">
        <f>(B9+C9)*Calculadora!$B$10/100</f>
        <v/>
      </c>
      <c r="F9" s="22">
        <f>B9+C9+D9-E9</f>
        <v/>
      </c>
      <c r="G9" s="22">
        <f>F9</f>
        <v/>
      </c>
    </row>
    <row r="10">
      <c r="A10" s="19" t="n">
        <v>7</v>
      </c>
      <c r="B10" s="20">
        <f>Calculadora!B8</f>
        <v/>
      </c>
      <c r="C10" s="20">
        <f>F9</f>
        <v/>
      </c>
      <c r="D10" s="20">
        <f>(B10+C10)*Calculadora!$B$6/100</f>
        <v/>
      </c>
      <c r="E10" s="20">
        <f>(B10+C10)*Calculadora!$B$10/100</f>
        <v/>
      </c>
      <c r="F10" s="20">
        <f>B10+C10+D10-E10</f>
        <v/>
      </c>
      <c r="G10" s="20">
        <f>F10</f>
        <v/>
      </c>
    </row>
    <row r="11">
      <c r="A11" s="21" t="n">
        <v>8</v>
      </c>
      <c r="B11" s="22">
        <f>Calculadora!B8</f>
        <v/>
      </c>
      <c r="C11" s="22">
        <f>F10</f>
        <v/>
      </c>
      <c r="D11" s="22">
        <f>(B11+C11)*Calculadora!$B$6/100</f>
        <v/>
      </c>
      <c r="E11" s="22">
        <f>(B11+C11)*Calculadora!$B$10/100</f>
        <v/>
      </c>
      <c r="F11" s="22">
        <f>B11+C11+D11-E11</f>
        <v/>
      </c>
      <c r="G11" s="22">
        <f>F11</f>
        <v/>
      </c>
    </row>
    <row r="12">
      <c r="A12" s="19" t="n">
        <v>9</v>
      </c>
      <c r="B12" s="20">
        <f>Calculadora!B8</f>
        <v/>
      </c>
      <c r="C12" s="20">
        <f>F11</f>
        <v/>
      </c>
      <c r="D12" s="20">
        <f>(B12+C12)*Calculadora!$B$6/100</f>
        <v/>
      </c>
      <c r="E12" s="20">
        <f>(B12+C12)*Calculadora!$B$10/100</f>
        <v/>
      </c>
      <c r="F12" s="20">
        <f>B12+C12+D12-E12</f>
        <v/>
      </c>
      <c r="G12" s="20">
        <f>F12</f>
        <v/>
      </c>
    </row>
    <row r="13">
      <c r="A13" s="21" t="n">
        <v>10</v>
      </c>
      <c r="B13" s="22">
        <f>Calculadora!B8</f>
        <v/>
      </c>
      <c r="C13" s="22">
        <f>F12</f>
        <v/>
      </c>
      <c r="D13" s="22">
        <f>(B13+C13)*Calculadora!$B$6/100</f>
        <v/>
      </c>
      <c r="E13" s="22">
        <f>(B13+C13)*Calculadora!$B$10/100</f>
        <v/>
      </c>
      <c r="F13" s="22">
        <f>B13+C13+D13-E13</f>
        <v/>
      </c>
      <c r="G13" s="22">
        <f>F13</f>
        <v/>
      </c>
    </row>
    <row r="14">
      <c r="A14" s="19" t="n">
        <v>11</v>
      </c>
      <c r="B14" s="20">
        <f>Calculadora!B8</f>
        <v/>
      </c>
      <c r="C14" s="20">
        <f>F13</f>
        <v/>
      </c>
      <c r="D14" s="20">
        <f>(B14+C14)*Calculadora!$B$6/100</f>
        <v/>
      </c>
      <c r="E14" s="20">
        <f>(B14+C14)*Calculadora!$B$10/100</f>
        <v/>
      </c>
      <c r="F14" s="20">
        <f>B14+C14+D14-E14</f>
        <v/>
      </c>
      <c r="G14" s="20">
        <f>F14</f>
        <v/>
      </c>
    </row>
    <row r="15">
      <c r="A15" s="21" t="n">
        <v>12</v>
      </c>
      <c r="B15" s="22">
        <f>Calculadora!B8</f>
        <v/>
      </c>
      <c r="C15" s="22">
        <f>F14</f>
        <v/>
      </c>
      <c r="D15" s="22">
        <f>(B15+C15)*Calculadora!$B$6/100</f>
        <v/>
      </c>
      <c r="E15" s="22">
        <f>(B15+C15)*Calculadora!$B$10/100</f>
        <v/>
      </c>
      <c r="F15" s="22">
        <f>B15+C15+D15-E15</f>
        <v/>
      </c>
      <c r="G15" s="22">
        <f>F15</f>
        <v/>
      </c>
    </row>
    <row r="16">
      <c r="A16" s="19" t="n">
        <v>13</v>
      </c>
      <c r="B16" s="20">
        <f>Calculadora!B8</f>
        <v/>
      </c>
      <c r="C16" s="20">
        <f>F15</f>
        <v/>
      </c>
      <c r="D16" s="20">
        <f>(B16+C16)*Calculadora!$B$6/100</f>
        <v/>
      </c>
      <c r="E16" s="20">
        <f>(B16+C16)*Calculadora!$B$10/100</f>
        <v/>
      </c>
      <c r="F16" s="20">
        <f>B16+C16+D16-E16</f>
        <v/>
      </c>
      <c r="G16" s="20">
        <f>F16</f>
        <v/>
      </c>
    </row>
    <row r="17">
      <c r="A17" s="21" t="n">
        <v>14</v>
      </c>
      <c r="B17" s="22">
        <f>Calculadora!B8</f>
        <v/>
      </c>
      <c r="C17" s="22">
        <f>F16</f>
        <v/>
      </c>
      <c r="D17" s="22">
        <f>(B17+C17)*Calculadora!$B$6/100</f>
        <v/>
      </c>
      <c r="E17" s="22">
        <f>(B17+C17)*Calculadora!$B$10/100</f>
        <v/>
      </c>
      <c r="F17" s="22">
        <f>B17+C17+D17-E17</f>
        <v/>
      </c>
      <c r="G17" s="22">
        <f>F17</f>
        <v/>
      </c>
    </row>
    <row r="18">
      <c r="A18" s="19" t="n">
        <v>15</v>
      </c>
      <c r="B18" s="20">
        <f>Calculadora!B8</f>
        <v/>
      </c>
      <c r="C18" s="20">
        <f>F17</f>
        <v/>
      </c>
      <c r="D18" s="20">
        <f>(B18+C18)*Calculadora!$B$6/100</f>
        <v/>
      </c>
      <c r="E18" s="20">
        <f>(B18+C18)*Calculadora!$B$10/100</f>
        <v/>
      </c>
      <c r="F18" s="20">
        <f>B18+C18+D18-E18</f>
        <v/>
      </c>
      <c r="G18" s="20">
        <f>F18</f>
        <v/>
      </c>
    </row>
    <row r="19">
      <c r="A19" s="21" t="n">
        <v>16</v>
      </c>
      <c r="B19" s="22">
        <f>Calculadora!B8</f>
        <v/>
      </c>
      <c r="C19" s="22">
        <f>F18</f>
        <v/>
      </c>
      <c r="D19" s="22">
        <f>(B19+C19)*Calculadora!$B$6/100</f>
        <v/>
      </c>
      <c r="E19" s="22">
        <f>(B19+C19)*Calculadora!$B$10/100</f>
        <v/>
      </c>
      <c r="F19" s="22">
        <f>B19+C19+D19-E19</f>
        <v/>
      </c>
      <c r="G19" s="22">
        <f>F19</f>
        <v/>
      </c>
    </row>
    <row r="20">
      <c r="A20" s="19" t="n">
        <v>17</v>
      </c>
      <c r="B20" s="20">
        <f>Calculadora!B8</f>
        <v/>
      </c>
      <c r="C20" s="20">
        <f>F19</f>
        <v/>
      </c>
      <c r="D20" s="20">
        <f>(B20+C20)*Calculadora!$B$6/100</f>
        <v/>
      </c>
      <c r="E20" s="20">
        <f>(B20+C20)*Calculadora!$B$10/100</f>
        <v/>
      </c>
      <c r="F20" s="20">
        <f>B20+C20+D20-E20</f>
        <v/>
      </c>
      <c r="G20" s="20">
        <f>F20</f>
        <v/>
      </c>
    </row>
    <row r="21">
      <c r="A21" s="21" t="n">
        <v>18</v>
      </c>
      <c r="B21" s="22">
        <f>Calculadora!B8</f>
        <v/>
      </c>
      <c r="C21" s="22">
        <f>F20</f>
        <v/>
      </c>
      <c r="D21" s="22">
        <f>(B21+C21)*Calculadora!$B$6/100</f>
        <v/>
      </c>
      <c r="E21" s="22">
        <f>(B21+C21)*Calculadora!$B$10/100</f>
        <v/>
      </c>
      <c r="F21" s="22">
        <f>B21+C21+D21-E21</f>
        <v/>
      </c>
      <c r="G21" s="22">
        <f>F21</f>
        <v/>
      </c>
    </row>
    <row r="22">
      <c r="A22" s="19" t="n">
        <v>19</v>
      </c>
      <c r="B22" s="20">
        <f>Calculadora!B8</f>
        <v/>
      </c>
      <c r="C22" s="20">
        <f>F21</f>
        <v/>
      </c>
      <c r="D22" s="20">
        <f>(B22+C22)*Calculadora!$B$6/100</f>
        <v/>
      </c>
      <c r="E22" s="20">
        <f>(B22+C22)*Calculadora!$B$10/100</f>
        <v/>
      </c>
      <c r="F22" s="20">
        <f>B22+C22+D22-E22</f>
        <v/>
      </c>
      <c r="G22" s="20">
        <f>F22</f>
        <v/>
      </c>
    </row>
    <row r="23">
      <c r="A23" s="21" t="n">
        <v>20</v>
      </c>
      <c r="B23" s="22">
        <f>Calculadora!B8</f>
        <v/>
      </c>
      <c r="C23" s="22">
        <f>F22</f>
        <v/>
      </c>
      <c r="D23" s="22">
        <f>(B23+C23)*Calculadora!$B$6/100</f>
        <v/>
      </c>
      <c r="E23" s="22">
        <f>(B23+C23)*Calculadora!$B$10/100</f>
        <v/>
      </c>
      <c r="F23" s="22">
        <f>B23+C23+D23-E23</f>
        <v/>
      </c>
      <c r="G23" s="22">
        <f>F23</f>
        <v/>
      </c>
    </row>
    <row r="24">
      <c r="A24" s="19" t="n">
        <v>21</v>
      </c>
      <c r="B24" s="20">
        <f>Calculadora!B8</f>
        <v/>
      </c>
      <c r="C24" s="20">
        <f>F23</f>
        <v/>
      </c>
      <c r="D24" s="20">
        <f>(B24+C24)*Calculadora!$B$6/100</f>
        <v/>
      </c>
      <c r="E24" s="20">
        <f>(B24+C24)*Calculadora!$B$10/100</f>
        <v/>
      </c>
      <c r="F24" s="20">
        <f>B24+C24+D24-E24</f>
        <v/>
      </c>
      <c r="G24" s="20">
        <f>F24</f>
        <v/>
      </c>
    </row>
    <row r="25">
      <c r="A25" s="21" t="n">
        <v>22</v>
      </c>
      <c r="B25" s="22">
        <f>Calculadora!B8</f>
        <v/>
      </c>
      <c r="C25" s="22">
        <f>F24</f>
        <v/>
      </c>
      <c r="D25" s="22">
        <f>(B25+C25)*Calculadora!$B$6/100</f>
        <v/>
      </c>
      <c r="E25" s="22">
        <f>(B25+C25)*Calculadora!$B$10/100</f>
        <v/>
      </c>
      <c r="F25" s="22">
        <f>B25+C25+D25-E25</f>
        <v/>
      </c>
      <c r="G25" s="22">
        <f>F25</f>
        <v/>
      </c>
    </row>
    <row r="26">
      <c r="A26" s="19" t="n">
        <v>23</v>
      </c>
      <c r="B26" s="20">
        <f>Calculadora!B8</f>
        <v/>
      </c>
      <c r="C26" s="20">
        <f>F25</f>
        <v/>
      </c>
      <c r="D26" s="20">
        <f>(B26+C26)*Calculadora!$B$6/100</f>
        <v/>
      </c>
      <c r="E26" s="20">
        <f>(B26+C26)*Calculadora!$B$10/100</f>
        <v/>
      </c>
      <c r="F26" s="20">
        <f>B26+C26+D26-E26</f>
        <v/>
      </c>
      <c r="G26" s="20">
        <f>F26</f>
        <v/>
      </c>
    </row>
    <row r="27">
      <c r="A27" s="21" t="n">
        <v>24</v>
      </c>
      <c r="B27" s="22">
        <f>Calculadora!B8</f>
        <v/>
      </c>
      <c r="C27" s="22">
        <f>F26</f>
        <v/>
      </c>
      <c r="D27" s="22">
        <f>(B27+C27)*Calculadora!$B$6/100</f>
        <v/>
      </c>
      <c r="E27" s="22">
        <f>(B27+C27)*Calculadora!$B$10/100</f>
        <v/>
      </c>
      <c r="F27" s="22">
        <f>B27+C27+D27-E27</f>
        <v/>
      </c>
      <c r="G27" s="22">
        <f>F27</f>
        <v/>
      </c>
    </row>
    <row r="28">
      <c r="A28" s="19" t="n">
        <v>25</v>
      </c>
      <c r="B28" s="20">
        <f>Calculadora!B8</f>
        <v/>
      </c>
      <c r="C28" s="20">
        <f>F27</f>
        <v/>
      </c>
      <c r="D28" s="20">
        <f>(B28+C28)*Calculadora!$B$6/100</f>
        <v/>
      </c>
      <c r="E28" s="20">
        <f>(B28+C28)*Calculadora!$B$10/100</f>
        <v/>
      </c>
      <c r="F28" s="20">
        <f>B28+C28+D28-E28</f>
        <v/>
      </c>
      <c r="G28" s="20">
        <f>F28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30" customHeight="1">
      <c r="A1" s="17" t="inlineStr">
        <is>
          <t>ANÁLISIS TEMPORAL Y COMPARATIVA</t>
        </is>
      </c>
    </row>
    <row r="3">
      <c r="A3" s="3" t="inlineStr">
        <is>
          <t>COMPARATIVA POR PLAZOS</t>
        </is>
      </c>
    </row>
    <row r="4">
      <c r="A4" s="18" t="inlineStr">
        <is>
          <t>Período</t>
        </is>
      </c>
      <c r="B4" s="18" t="inlineStr">
        <is>
          <t>Capital Final</t>
        </is>
      </c>
      <c r="C4" s="18" t="inlineStr">
        <is>
          <t>Total Invertido</t>
        </is>
      </c>
      <c r="D4" s="18" t="inlineStr">
        <is>
          <t>Beneficio</t>
        </is>
      </c>
      <c r="E4" s="18" t="inlineStr">
        <is>
          <t>Rentabilidad %</t>
        </is>
      </c>
      <c r="F4" s="18" t="inlineStr">
        <is>
          <t>Rentabilidad Anual %</t>
        </is>
      </c>
    </row>
    <row r="5">
      <c r="A5" s="19" t="inlineStr">
        <is>
          <t>1 años</t>
        </is>
      </c>
      <c r="B5" s="20">
        <f>Calculadora!$B$5*POWER(1+Calculadora!$B$6/100-Calculadora!$B$10/100,1)+Calculadora!$B$8*((POWER(1+Calculadora!$B$6/100-Calculadora!$B$10/100,1)-1)/(Calculadora!$B$6/100-Calculadora!$B$10/100))</f>
        <v/>
      </c>
      <c r="C5" s="20">
        <f>Calculadora!$B$5+Calculadora!$B$8*1</f>
        <v/>
      </c>
      <c r="D5" s="20">
        <f>B5-C5</f>
        <v/>
      </c>
      <c r="E5" s="23">
        <f>(D5/C5)*100</f>
        <v/>
      </c>
      <c r="F5" s="23">
        <f>POWER(B5/Calculadora!$B$5,1/1)-1</f>
        <v/>
      </c>
    </row>
    <row r="6">
      <c r="A6" s="21" t="inlineStr">
        <is>
          <t>3 años</t>
        </is>
      </c>
      <c r="B6" s="22">
        <f>Calculadora!$B$5*POWER(1+Calculadora!$B$6/100-Calculadora!$B$10/100,3)+Calculadora!$B$8*((POWER(1+Calculadora!$B$6/100-Calculadora!$B$10/100,3)-1)/(Calculadora!$B$6/100-Calculadora!$B$10/100))</f>
        <v/>
      </c>
      <c r="C6" s="22">
        <f>Calculadora!$B$5+Calculadora!$B$8*3</f>
        <v/>
      </c>
      <c r="D6" s="22">
        <f>B6-C6</f>
        <v/>
      </c>
      <c r="E6" s="24">
        <f>(D6/C6)*100</f>
        <v/>
      </c>
      <c r="F6" s="24">
        <f>POWER(B6/Calculadora!$B$5,1/3)-1</f>
        <v/>
      </c>
    </row>
    <row r="7">
      <c r="A7" s="19" t="inlineStr">
        <is>
          <t>5 años</t>
        </is>
      </c>
      <c r="B7" s="20">
        <f>Calculadora!$B$5*POWER(1+Calculadora!$B$6/100-Calculadora!$B$10/100,5)+Calculadora!$B$8*((POWER(1+Calculadora!$B$6/100-Calculadora!$B$10/100,5)-1)/(Calculadora!$B$6/100-Calculadora!$B$10/100))</f>
        <v/>
      </c>
      <c r="C7" s="20">
        <f>Calculadora!$B$5+Calculadora!$B$8*5</f>
        <v/>
      </c>
      <c r="D7" s="20">
        <f>B7-C7</f>
        <v/>
      </c>
      <c r="E7" s="23">
        <f>(D7/C7)*100</f>
        <v/>
      </c>
      <c r="F7" s="23">
        <f>POWER(B7/Calculadora!$B$5,1/5)-1</f>
        <v/>
      </c>
    </row>
    <row r="8">
      <c r="A8" s="21" t="inlineStr">
        <is>
          <t>10 años</t>
        </is>
      </c>
      <c r="B8" s="22">
        <f>Calculadora!$B$5*POWER(1+Calculadora!$B$6/100-Calculadora!$B$10/100,10)+Calculadora!$B$8*((POWER(1+Calculadora!$B$6/100-Calculadora!$B$10/100,10)-1)/(Calculadora!$B$6/100-Calculadora!$B$10/100))</f>
        <v/>
      </c>
      <c r="C8" s="22">
        <f>Calculadora!$B$5+Calculadora!$B$8*10</f>
        <v/>
      </c>
      <c r="D8" s="22">
        <f>B8-C8</f>
        <v/>
      </c>
      <c r="E8" s="24">
        <f>(D8/C8)*100</f>
        <v/>
      </c>
      <c r="F8" s="24">
        <f>POWER(B8/Calculadora!$B$5,1/10)-1</f>
        <v/>
      </c>
    </row>
    <row r="9">
      <c r="A9" s="19" t="inlineStr">
        <is>
          <t>15 años</t>
        </is>
      </c>
      <c r="B9" s="20">
        <f>Calculadora!$B$5*POWER(1+Calculadora!$B$6/100-Calculadora!$B$10/100,15)+Calculadora!$B$8*((POWER(1+Calculadora!$B$6/100-Calculadora!$B$10/100,15)-1)/(Calculadora!$B$6/100-Calculadora!$B$10/100))</f>
        <v/>
      </c>
      <c r="C9" s="20">
        <f>Calculadora!$B$5+Calculadora!$B$8*15</f>
        <v/>
      </c>
      <c r="D9" s="20">
        <f>B9-C9</f>
        <v/>
      </c>
      <c r="E9" s="23">
        <f>(D9/C9)*100</f>
        <v/>
      </c>
      <c r="F9" s="23">
        <f>POWER(B9/Calculadora!$B$5,1/15)-1</f>
        <v/>
      </c>
    </row>
    <row r="10">
      <c r="A10" s="21" t="inlineStr">
        <is>
          <t>20 años</t>
        </is>
      </c>
      <c r="B10" s="22">
        <f>Calculadora!$B$5*POWER(1+Calculadora!$B$6/100-Calculadora!$B$10/100,20)+Calculadora!$B$8*((POWER(1+Calculadora!$B$6/100-Calculadora!$B$10/100,20)-1)/(Calculadora!$B$6/100-Calculadora!$B$10/100))</f>
        <v/>
      </c>
      <c r="C10" s="22">
        <f>Calculadora!$B$5+Calculadora!$B$8*20</f>
        <v/>
      </c>
      <c r="D10" s="22">
        <f>B10-C10</f>
        <v/>
      </c>
      <c r="E10" s="24">
        <f>(D10/C10)*100</f>
        <v/>
      </c>
      <c r="F10" s="24">
        <f>POWER(B10/Calculadora!$B$5,1/20)-1</f>
        <v/>
      </c>
    </row>
    <row r="11">
      <c r="A11" s="19" t="inlineStr">
        <is>
          <t>25 años</t>
        </is>
      </c>
      <c r="B11" s="20">
        <f>Calculadora!$B$5*POWER(1+Calculadora!$B$6/100-Calculadora!$B$10/100,25)+Calculadora!$B$8*((POWER(1+Calculadora!$B$6/100-Calculadora!$B$10/100,25)-1)/(Calculadora!$B$6/100-Calculadora!$B$10/100))</f>
        <v/>
      </c>
      <c r="C11" s="20">
        <f>Calculadora!$B$5+Calculadora!$B$8*25</f>
        <v/>
      </c>
      <c r="D11" s="20">
        <f>B11-C11</f>
        <v/>
      </c>
      <c r="E11" s="23">
        <f>(D11/C11)*100</f>
        <v/>
      </c>
      <c r="F11" s="23">
        <f>POWER(B11/Calculadora!$B$5,1/25)-1</f>
        <v/>
      </c>
    </row>
    <row r="13">
      <c r="A13" s="11" t="inlineStr">
        <is>
          <t>ANÁLISIS DE SENSIBILIDAD - RENTABILIDAD</t>
        </is>
      </c>
    </row>
    <row r="14">
      <c r="A14" s="18" t="inlineStr">
        <is>
          <t>Rentabilidad %</t>
        </is>
      </c>
      <c r="B14" s="18" t="inlineStr">
        <is>
          <t>1 años</t>
        </is>
      </c>
      <c r="C14" s="18" t="inlineStr">
        <is>
          <t>5 años</t>
        </is>
      </c>
      <c r="D14" s="18" t="inlineStr">
        <is>
          <t>10 años</t>
        </is>
      </c>
      <c r="E14" s="18" t="inlineStr">
        <is>
          <t>15 años</t>
        </is>
      </c>
      <c r="F14" s="18" t="inlineStr">
        <is>
          <t>20 años</t>
        </is>
      </c>
    </row>
    <row r="15">
      <c r="A15" s="25" t="inlineStr">
        <is>
          <t>3%</t>
        </is>
      </c>
      <c r="B15" s="26">
        <f>Calculadora!$B$5*POWER(1+3/100-Calculadora!$B$10/100,1)+Calculadora!$B$8*((POWER(1+3/100-Calculadora!$B$10/100,1)-1)/(3/100-Calculadora!$B$10/100))</f>
        <v/>
      </c>
      <c r="C15" s="26">
        <f>Calculadora!$B$5*POWER(1+3/100-Calculadora!$B$10/100,5)+Calculadora!$B$8*((POWER(1+3/100-Calculadora!$B$10/100,5)-1)/(3/100-Calculadora!$B$10/100))</f>
        <v/>
      </c>
      <c r="D15" s="26">
        <f>Calculadora!$B$5*POWER(1+3/100-Calculadora!$B$10/100,10)+Calculadora!$B$8*((POWER(1+3/100-Calculadora!$B$10/100,10)-1)/(3/100-Calculadora!$B$10/100))</f>
        <v/>
      </c>
      <c r="E15" s="26">
        <f>Calculadora!$B$5*POWER(1+3/100-Calculadora!$B$10/100,15)+Calculadora!$B$8*((POWER(1+3/100-Calculadora!$B$10/100,15)-1)/(3/100-Calculadora!$B$10/100))</f>
        <v/>
      </c>
      <c r="F15" s="26">
        <f>Calculadora!$B$5*POWER(1+3/100-Calculadora!$B$10/100,20)+Calculadora!$B$8*((POWER(1+3/100-Calculadora!$B$10/100,20)-1)/(3/100-Calculadora!$B$10/100))</f>
        <v/>
      </c>
    </row>
    <row r="16">
      <c r="A16" s="25" t="inlineStr">
        <is>
          <t>5%</t>
        </is>
      </c>
      <c r="B16" s="27">
        <f>Calculadora!$B$5*POWER(1+5/100-Calculadora!$B$10/100,1)+Calculadora!$B$8*((POWER(1+5/100-Calculadora!$B$10/100,1)-1)/(5/100-Calculadora!$B$10/100))</f>
        <v/>
      </c>
      <c r="C16" s="27">
        <f>Calculadora!$B$5*POWER(1+5/100-Calculadora!$B$10/100,5)+Calculadora!$B$8*((POWER(1+5/100-Calculadora!$B$10/100,5)-1)/(5/100-Calculadora!$B$10/100))</f>
        <v/>
      </c>
      <c r="D16" s="27">
        <f>Calculadora!$B$5*POWER(1+5/100-Calculadora!$B$10/100,10)+Calculadora!$B$8*((POWER(1+5/100-Calculadora!$B$10/100,10)-1)/(5/100-Calculadora!$B$10/100))</f>
        <v/>
      </c>
      <c r="E16" s="27">
        <f>Calculadora!$B$5*POWER(1+5/100-Calculadora!$B$10/100,15)+Calculadora!$B$8*((POWER(1+5/100-Calculadora!$B$10/100,15)-1)/(5/100-Calculadora!$B$10/100))</f>
        <v/>
      </c>
      <c r="F16" s="27">
        <f>Calculadora!$B$5*POWER(1+5/100-Calculadora!$B$10/100,20)+Calculadora!$B$8*((POWER(1+5/100-Calculadora!$B$10/100,20)-1)/(5/100-Calculadora!$B$10/100))</f>
        <v/>
      </c>
    </row>
    <row r="17">
      <c r="A17" s="25" t="inlineStr">
        <is>
          <t>7%</t>
        </is>
      </c>
      <c r="B17" s="26">
        <f>Calculadora!$B$5*POWER(1+7/100-Calculadora!$B$10/100,1)+Calculadora!$B$8*((POWER(1+7/100-Calculadora!$B$10/100,1)-1)/(7/100-Calculadora!$B$10/100))</f>
        <v/>
      </c>
      <c r="C17" s="26">
        <f>Calculadora!$B$5*POWER(1+7/100-Calculadora!$B$10/100,5)+Calculadora!$B$8*((POWER(1+7/100-Calculadora!$B$10/100,5)-1)/(7/100-Calculadora!$B$10/100))</f>
        <v/>
      </c>
      <c r="D17" s="26">
        <f>Calculadora!$B$5*POWER(1+7/100-Calculadora!$B$10/100,10)+Calculadora!$B$8*((POWER(1+7/100-Calculadora!$B$10/100,10)-1)/(7/100-Calculadora!$B$10/100))</f>
        <v/>
      </c>
      <c r="E17" s="26">
        <f>Calculadora!$B$5*POWER(1+7/100-Calculadora!$B$10/100,15)+Calculadora!$B$8*((POWER(1+7/100-Calculadora!$B$10/100,15)-1)/(7/100-Calculadora!$B$10/100))</f>
        <v/>
      </c>
      <c r="F17" s="26">
        <f>Calculadora!$B$5*POWER(1+7/100-Calculadora!$B$10/100,20)+Calculadora!$B$8*((POWER(1+7/100-Calculadora!$B$10/100,20)-1)/(7/100-Calculadora!$B$10/100))</f>
        <v/>
      </c>
    </row>
    <row r="18">
      <c r="A18" s="25" t="inlineStr">
        <is>
          <t>9%</t>
        </is>
      </c>
      <c r="B18" s="27">
        <f>Calculadora!$B$5*POWER(1+9/100-Calculadora!$B$10/100,1)+Calculadora!$B$8*((POWER(1+9/100-Calculadora!$B$10/100,1)-1)/(9/100-Calculadora!$B$10/100))</f>
        <v/>
      </c>
      <c r="C18" s="27">
        <f>Calculadora!$B$5*POWER(1+9/100-Calculadora!$B$10/100,5)+Calculadora!$B$8*((POWER(1+9/100-Calculadora!$B$10/100,5)-1)/(9/100-Calculadora!$B$10/100))</f>
        <v/>
      </c>
      <c r="D18" s="27">
        <f>Calculadora!$B$5*POWER(1+9/100-Calculadora!$B$10/100,10)+Calculadora!$B$8*((POWER(1+9/100-Calculadora!$B$10/100,10)-1)/(9/100-Calculadora!$B$10/100))</f>
        <v/>
      </c>
      <c r="E18" s="27">
        <f>Calculadora!$B$5*POWER(1+9/100-Calculadora!$B$10/100,15)+Calculadora!$B$8*((POWER(1+9/100-Calculadora!$B$10/100,15)-1)/(9/100-Calculadora!$B$10/100))</f>
        <v/>
      </c>
      <c r="F18" s="27">
        <f>Calculadora!$B$5*POWER(1+9/100-Calculadora!$B$10/100,20)+Calculadora!$B$8*((POWER(1+9/100-Calculadora!$B$10/100,20)-1)/(9/100-Calculadora!$B$10/100))</f>
        <v/>
      </c>
    </row>
    <row r="19">
      <c r="A19" s="25" t="inlineStr">
        <is>
          <t>11%</t>
        </is>
      </c>
      <c r="B19" s="26">
        <f>Calculadora!$B$5*POWER(1+11/100-Calculadora!$B$10/100,1)+Calculadora!$B$8*((POWER(1+11/100-Calculadora!$B$10/100,1)-1)/(11/100-Calculadora!$B$10/100))</f>
        <v/>
      </c>
      <c r="C19" s="26">
        <f>Calculadora!$B$5*POWER(1+11/100-Calculadora!$B$10/100,5)+Calculadora!$B$8*((POWER(1+11/100-Calculadora!$B$10/100,5)-1)/(11/100-Calculadora!$B$10/100))</f>
        <v/>
      </c>
      <c r="D19" s="26">
        <f>Calculadora!$B$5*POWER(1+11/100-Calculadora!$B$10/100,10)+Calculadora!$B$8*((POWER(1+11/100-Calculadora!$B$10/100,10)-1)/(11/100-Calculadora!$B$10/100))</f>
        <v/>
      </c>
      <c r="E19" s="26">
        <f>Calculadora!$B$5*POWER(1+11/100-Calculadora!$B$10/100,15)+Calculadora!$B$8*((POWER(1+11/100-Calculadora!$B$10/100,15)-1)/(11/100-Calculadora!$B$10/100))</f>
        <v/>
      </c>
      <c r="F19" s="26">
        <f>Calculadora!$B$5*POWER(1+11/100-Calculadora!$B$10/100,20)+Calculadora!$B$8*((POWER(1+11/100-Calculadora!$B$10/100,20)-1)/(11/100-Calculadora!$B$10/100))</f>
        <v/>
      </c>
    </row>
    <row r="20">
      <c r="A20" s="25" t="inlineStr">
        <is>
          <t>13%</t>
        </is>
      </c>
      <c r="B20" s="27">
        <f>Calculadora!$B$5*POWER(1+13/100-Calculadora!$B$10/100,1)+Calculadora!$B$8*((POWER(1+13/100-Calculadora!$B$10/100,1)-1)/(13/100-Calculadora!$B$10/100))</f>
        <v/>
      </c>
      <c r="C20" s="27">
        <f>Calculadora!$B$5*POWER(1+13/100-Calculadora!$B$10/100,5)+Calculadora!$B$8*((POWER(1+13/100-Calculadora!$B$10/100,5)-1)/(13/100-Calculadora!$B$10/100))</f>
        <v/>
      </c>
      <c r="D20" s="27">
        <f>Calculadora!$B$5*POWER(1+13/100-Calculadora!$B$10/100,10)+Calculadora!$B$8*((POWER(1+13/100-Calculadora!$B$10/100,10)-1)/(13/100-Calculadora!$B$10/100))</f>
        <v/>
      </c>
      <c r="E20" s="27">
        <f>Calculadora!$B$5*POWER(1+13/100-Calculadora!$B$10/100,15)+Calculadora!$B$8*((POWER(1+13/100-Calculadora!$B$10/100,15)-1)/(13/100-Calculadora!$B$10/100))</f>
        <v/>
      </c>
      <c r="F20" s="27">
        <f>Calculadora!$B$5*POWER(1+13/100-Calculadora!$B$10/100,20)+Calculadora!$B$8*((POWER(1+13/100-Calculadora!$B$10/100,20)-1)/(13/100-Calculadora!$B$10/100))</f>
        <v/>
      </c>
    </row>
    <row r="21">
      <c r="A21" s="25" t="inlineStr">
        <is>
          <t>15%</t>
        </is>
      </c>
      <c r="B21" s="26">
        <f>Calculadora!$B$5*POWER(1+15/100-Calculadora!$B$10/100,1)+Calculadora!$B$8*((POWER(1+15/100-Calculadora!$B$10/100,1)-1)/(15/100-Calculadora!$B$10/100))</f>
        <v/>
      </c>
      <c r="C21" s="26">
        <f>Calculadora!$B$5*POWER(1+15/100-Calculadora!$B$10/100,5)+Calculadora!$B$8*((POWER(1+15/100-Calculadora!$B$10/100,5)-1)/(15/100-Calculadora!$B$10/100))</f>
        <v/>
      </c>
      <c r="D21" s="26">
        <f>Calculadora!$B$5*POWER(1+15/100-Calculadora!$B$10/100,10)+Calculadora!$B$8*((POWER(1+15/100-Calculadora!$B$10/100,10)-1)/(15/100-Calculadora!$B$10/100))</f>
        <v/>
      </c>
      <c r="E21" s="26">
        <f>Calculadora!$B$5*POWER(1+15/100-Calculadora!$B$10/100,15)+Calculadora!$B$8*((POWER(1+15/100-Calculadora!$B$10/100,15)-1)/(15/100-Calculadora!$B$10/100))</f>
        <v/>
      </c>
      <c r="F21" s="26">
        <f>Calculadora!$B$5*POWER(1+15/100-Calculadora!$B$10/100,20)+Calculadora!$B$8*((POWER(1+15/100-Calculadora!$B$10/100,20)-1)/(15/100-Calculadora!$B$10/100))</f>
        <v/>
      </c>
    </row>
  </sheetData>
  <mergeCells count="3">
    <mergeCell ref="A1:F1"/>
    <mergeCell ref="A3:F3"/>
    <mergeCell ref="A13:F13"/>
  </mergeCells>
  <conditionalFormatting sqref="B15:F21">
    <cfRule type="colorScale" priority="1">
      <colorScale>
        <cfvo type="min"/>
        <cfvo type="percentile" val="50"/>
        <cfvo type="max"/>
        <color rgb="00F87171"/>
        <color rgb="00FEF3C7"/>
        <color rgb="0086EFAC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57"/>
  <sheetViews>
    <sheetView workbookViewId="0">
      <selection activeCell="A1" sqref="A1"/>
    </sheetView>
  </sheetViews>
  <sheetFormatPr baseColWidth="8" defaultRowHeight="15"/>
  <cols>
    <col width="80" customWidth="1" min="1" max="1"/>
    <col width="2" customWidth="1" min="2" max="2"/>
    <col width="2" customWidth="1" min="3" max="3"/>
    <col width="2" customWidth="1" min="4" max="4"/>
    <col width="2" customWidth="1" min="5" max="5"/>
  </cols>
  <sheetData>
    <row r="1" ht="35" customHeight="1">
      <c r="A1" s="1" t="inlineStr">
        <is>
          <t>GUÍA DE USO - CALCULADORA DE RENTABILIDAD</t>
        </is>
      </c>
    </row>
    <row r="3">
      <c r="A3" s="28" t="inlineStr">
        <is>
          <t>📊 CÓMO UTILIZAR ESTA PLANTILLA</t>
        </is>
      </c>
    </row>
    <row r="5" ht="20" customHeight="1">
      <c r="A5" s="29" t="inlineStr"/>
    </row>
    <row r="6" ht="20" customHeight="1">
      <c r="A6" s="30" t="inlineStr">
        <is>
          <t>1️⃣ DATOS DE INVERSIÓN (Hoja: Calculadora Rentabilidad)</t>
        </is>
      </c>
    </row>
    <row r="7" ht="20" customHeight="1">
      <c r="A7" s="29" t="inlineStr">
        <is>
          <t xml:space="preserve">   • Inversión Inicial: Cantidad de dinero que invertirás al inicio</t>
        </is>
      </c>
    </row>
    <row r="8" ht="20" customHeight="1">
      <c r="A8" s="29" t="inlineStr">
        <is>
          <t xml:space="preserve">   • Rentabilidad Anual: Porcentaje estimado de retorno anual</t>
        </is>
      </c>
    </row>
    <row r="9" ht="20" customHeight="1">
      <c r="A9" s="29" t="inlineStr">
        <is>
          <t xml:space="preserve">   • Período: Número de años que mantendrás la inversión</t>
        </is>
      </c>
    </row>
    <row r="10" ht="20" customHeight="1">
      <c r="A10" s="29" t="inlineStr">
        <is>
          <t xml:space="preserve">   • Aportaciones Anuales: Dinero que añadirás cada año</t>
        </is>
      </c>
    </row>
    <row r="11" ht="20" customHeight="1">
      <c r="A11" s="29" t="inlineStr">
        <is>
          <t xml:space="preserve">   • Inflación Anual: Porcentaje estimado de inflación</t>
        </is>
      </c>
    </row>
    <row r="12" ht="20" customHeight="1">
      <c r="A12" s="29" t="inlineStr">
        <is>
          <t xml:space="preserve">   • Comisiones Anuales: Costes de gestión de la inversión</t>
        </is>
      </c>
    </row>
    <row r="13" ht="20" customHeight="1">
      <c r="A13" s="29" t="inlineStr"/>
    </row>
    <row r="14" ht="20" customHeight="1">
      <c r="A14" s="30" t="inlineStr">
        <is>
          <t>2️⃣ RESULTADOS PRINCIPALES</t>
        </is>
      </c>
    </row>
    <row r="15" ht="20" customHeight="1">
      <c r="A15" s="29" t="inlineStr">
        <is>
          <t xml:space="preserve">   • Capital Final: Total que tendrás al final del período</t>
        </is>
      </c>
    </row>
    <row r="16" ht="20" customHeight="1">
      <c r="A16" s="29" t="inlineStr">
        <is>
          <t xml:space="preserve">   • Total Invertido: Suma de inversión inicial + aportaciones</t>
        </is>
      </c>
    </row>
    <row r="17" ht="20" customHeight="1">
      <c r="A17" s="29" t="inlineStr">
        <is>
          <t xml:space="preserve">   • Beneficio Bruto: Ganancias antes de ajustar inflación</t>
        </is>
      </c>
    </row>
    <row r="18" ht="20" customHeight="1">
      <c r="A18" s="29" t="inlineStr">
        <is>
          <t xml:space="preserve">   • Rentabilidad Total: Porcentaje de ganancia sobre lo invertido</t>
        </is>
      </c>
    </row>
    <row r="19" ht="20" customHeight="1">
      <c r="A19" s="29" t="inlineStr"/>
    </row>
    <row r="20" ht="20" customHeight="1">
      <c r="A20" s="30" t="inlineStr">
        <is>
          <t>3️⃣ ANÁLISIS AJUSTADO POR INFLACIÓN</t>
        </is>
      </c>
    </row>
    <row r="21" ht="20" customHeight="1">
      <c r="A21" s="29" t="inlineStr">
        <is>
          <t xml:space="preserve">   • Capital Final Real: Valor del dinero ajustado a la inflación</t>
        </is>
      </c>
    </row>
    <row r="22" ht="20" customHeight="1">
      <c r="A22" s="29" t="inlineStr">
        <is>
          <t xml:space="preserve">   • Beneficio Real: Ganancias reales después de inflación</t>
        </is>
      </c>
    </row>
    <row r="23" ht="20" customHeight="1">
      <c r="A23" s="29" t="inlineStr">
        <is>
          <t xml:space="preserve">   • Pérdida por Inflación: Impacto de la inflación en tu capital</t>
        </is>
      </c>
    </row>
    <row r="24" ht="20" customHeight="1">
      <c r="A24" s="29" t="inlineStr"/>
    </row>
    <row r="25" ht="20" customHeight="1">
      <c r="A25" s="30" t="inlineStr">
        <is>
          <t>4️⃣ RATIOS FINANCIEROS</t>
        </is>
      </c>
    </row>
    <row r="26" ht="20" customHeight="1">
      <c r="A26" s="29" t="inlineStr">
        <is>
          <t xml:space="preserve">   • TIR: Tasa Interna de Retorno de la inversión</t>
        </is>
      </c>
    </row>
    <row r="27" ht="20" customHeight="1">
      <c r="A27" s="29" t="inlineStr">
        <is>
          <t xml:space="preserve">   • VAN: Valor Actual Neto de la inversión</t>
        </is>
      </c>
    </row>
    <row r="28" ht="20" customHeight="1">
      <c r="A28" s="29" t="inlineStr">
        <is>
          <t xml:space="preserve">   • ROI: Retorno sobre la Inversión</t>
        </is>
      </c>
    </row>
    <row r="29" ht="20" customHeight="1">
      <c r="A29" s="29" t="inlineStr">
        <is>
          <t xml:space="preserve">   • Período de Recuperación: Tiempo para recuperar inversión</t>
        </is>
      </c>
    </row>
    <row r="30" ht="20" customHeight="1">
      <c r="A30" s="29" t="inlineStr"/>
    </row>
    <row r="31" ht="20" customHeight="1">
      <c r="A31" s="30" t="inlineStr">
        <is>
          <t>5️⃣ INDICADORES DE RIESGO</t>
        </is>
      </c>
    </row>
    <row r="32" ht="20" customHeight="1">
      <c r="A32" s="29" t="inlineStr">
        <is>
          <t xml:space="preserve">   • Volatilidad: Variabilidad esperada de los rendimientos</t>
        </is>
      </c>
    </row>
    <row r="33" ht="20" customHeight="1">
      <c r="A33" s="29" t="inlineStr">
        <is>
          <t xml:space="preserve">   • Ratio Sharpe: Relación entre rentabilidad y riesgo</t>
        </is>
      </c>
    </row>
    <row r="34" ht="20" customHeight="1">
      <c r="A34" s="29" t="inlineStr">
        <is>
          <t xml:space="preserve">   • Drawdown Máximo: Mayor pérdida potencial</t>
        </is>
      </c>
    </row>
    <row r="35" ht="20" customHeight="1">
      <c r="A35" s="29" t="inlineStr"/>
    </row>
    <row r="36" ht="20" customHeight="1">
      <c r="A36" s="30" t="inlineStr">
        <is>
          <t>6️⃣ PROYECCIÓN DETALLADA (Hoja: Datos Inversión)</t>
        </is>
      </c>
    </row>
    <row r="37" ht="20" customHeight="1">
      <c r="A37" s="29" t="inlineStr">
        <is>
          <t xml:space="preserve">   • Evolución año a año del capital</t>
        </is>
      </c>
    </row>
    <row r="38" ht="20" customHeight="1">
      <c r="A38" s="29" t="inlineStr">
        <is>
          <t xml:space="preserve">   • Desglose de aportaciones, rendimientos y comisiones</t>
        </is>
      </c>
    </row>
    <row r="39" ht="20" customHeight="1">
      <c r="A39" s="29" t="inlineStr">
        <is>
          <t xml:space="preserve">   • Gráficos de evolución temporal</t>
        </is>
      </c>
    </row>
    <row r="40" ht="20" customHeight="1">
      <c r="A40" s="29" t="inlineStr"/>
    </row>
    <row r="41" ht="20" customHeight="1">
      <c r="A41" s="30" t="inlineStr">
        <is>
          <t>7️⃣ ANÁLISIS TEMPORAL (Hoja: Análisis Temporal)</t>
        </is>
      </c>
    </row>
    <row r="42" ht="20" customHeight="1">
      <c r="A42" s="29" t="inlineStr">
        <is>
          <t xml:space="preserve">   • Comparativa de resultados por diferentes plazos</t>
        </is>
      </c>
    </row>
    <row r="43" ht="20" customHeight="1">
      <c r="A43" s="29" t="inlineStr">
        <is>
          <t xml:space="preserve">   • Análisis de sensibilidad según rentabilidad</t>
        </is>
      </c>
    </row>
    <row r="44" ht="20" customHeight="1">
      <c r="A44" s="29" t="inlineStr">
        <is>
          <t xml:space="preserve">   • Visualización de escenarios optimista/pesimista</t>
        </is>
      </c>
    </row>
    <row r="45" ht="25" customHeight="1">
      <c r="A45" s="31" t="inlineStr">
        <is>
          <t>💡 CONSEJOS IMPORTANTES</t>
        </is>
      </c>
    </row>
    <row r="46">
      <c r="A46" s="29" t="inlineStr"/>
    </row>
    <row r="47">
      <c r="A47" s="29" t="inlineStr">
        <is>
          <t>✓ Las rentabilidades pasadas no garantizan resultados futuros</t>
        </is>
      </c>
    </row>
    <row r="48">
      <c r="A48" s="29" t="inlineStr">
        <is>
          <t>✓ Considera siempre el impacto de la inflación en tus cálculos</t>
        </is>
      </c>
    </row>
    <row r="49">
      <c r="A49" s="29" t="inlineStr">
        <is>
          <t>✓ Diversifica tus inversiones para reducir riesgo</t>
        </is>
      </c>
    </row>
    <row r="50">
      <c r="A50" s="29" t="inlineStr">
        <is>
          <t>✓ Las comisiones pueden reducir significativamente tu rentabilidad</t>
        </is>
      </c>
    </row>
    <row r="51">
      <c r="A51" s="29" t="inlineStr">
        <is>
          <t>✓ Revisa y ajusta tu estrategia periódicamente</t>
        </is>
      </c>
    </row>
    <row r="52">
      <c r="A52" s="29" t="inlineStr">
        <is>
          <t>✓ Consulta con un asesor financiero para decisiones importantes</t>
        </is>
      </c>
    </row>
    <row r="53">
      <c r="A53" s="29" t="inlineStr">
        <is>
          <t>✓ Esta calculadora es orientativa, no constituye asesoramiento financiero</t>
        </is>
      </c>
    </row>
    <row r="55" ht="25" customHeight="1">
      <c r="A55" s="32" t="inlineStr">
        <is>
          <t>📞 SOPORTE Y ACTUALIZACIONES</t>
        </is>
      </c>
    </row>
    <row r="56">
      <c r="A56" s="33" t="inlineStr">
        <is>
          <t>Esta plantilla es gratuita y de libre uso para análisis de inversiones personales.</t>
        </is>
      </c>
    </row>
    <row r="57">
      <c r="A57" s="34" t="inlineStr">
        <is>
          <t>Versión 1.0 - February 2026</t>
        </is>
      </c>
    </row>
  </sheetData>
  <mergeCells count="54">
    <mergeCell ref="A1:E1"/>
    <mergeCell ref="A3:E3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5:E55"/>
    <mergeCell ref="A56:E56"/>
    <mergeCell ref="A57:E5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2026-02-05T15:42:01Z</dcterms:created>
  <dcterms:modified xmlns:dcterms="http://purl.org/dc/terms/" xmlns:xsi="http://www.w3.org/2001/XMLSchema-instance" xsi:type="dcterms:W3CDTF">2026-02-05T15:42:01Z</dcterms:modified>
</cp:coreProperties>
</file>